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70" activeTab="0"/>
  </bookViews>
  <sheets>
    <sheet name="Performance" sheetId="1" r:id="rId1"/>
  </sheets>
  <definedNames>
    <definedName name="_xlnm.Print_Area" localSheetId="0">'Performance'!$A$13:$K$133</definedName>
  </definedNames>
  <calcPr fullCalcOnLoad="1"/>
</workbook>
</file>

<file path=xl/sharedStrings.xml><?xml version="1.0" encoding="utf-8"?>
<sst xmlns="http://schemas.openxmlformats.org/spreadsheetml/2006/main" count="210" uniqueCount="167">
  <si>
    <t>Trade receivables</t>
  </si>
  <si>
    <t>Inventories</t>
  </si>
  <si>
    <t>Net fixed assets</t>
  </si>
  <si>
    <t>Short term debt</t>
  </si>
  <si>
    <t>Trade payables</t>
  </si>
  <si>
    <t>Long-term debt</t>
  </si>
  <si>
    <t>Owners equity</t>
  </si>
  <si>
    <t>Assets</t>
  </si>
  <si>
    <t>Equity &amp; Liabilities</t>
  </si>
  <si>
    <t>Net sales</t>
  </si>
  <si>
    <t>Variable costs</t>
  </si>
  <si>
    <t>Income tax</t>
  </si>
  <si>
    <t>Income statement</t>
  </si>
  <si>
    <t>Cash &amp; equivalents</t>
  </si>
  <si>
    <t>Short term investments</t>
  </si>
  <si>
    <t>Tax liabilities</t>
  </si>
  <si>
    <t>Operational assets</t>
  </si>
  <si>
    <t>Operational liabilities</t>
  </si>
  <si>
    <t>Fixed assets</t>
  </si>
  <si>
    <t>Invested capital</t>
  </si>
  <si>
    <t>Short-term debt</t>
  </si>
  <si>
    <t>Equity</t>
  </si>
  <si>
    <t>Capital employed</t>
  </si>
  <si>
    <t>Net profit</t>
  </si>
  <si>
    <t>EBITDA</t>
  </si>
  <si>
    <t>2. Lend money based on the bank following policy:</t>
  </si>
  <si>
    <t>Debt to EBITDA</t>
  </si>
  <si>
    <t>Net Debt to EBITDA</t>
  </si>
  <si>
    <t xml:space="preserve">Debt ratio </t>
  </si>
  <si>
    <t>Cash &amp; Equivalents</t>
  </si>
  <si>
    <t>Debt ratio</t>
  </si>
  <si>
    <t>Average</t>
  </si>
  <si>
    <t>Min</t>
  </si>
  <si>
    <t>Actual Debt</t>
  </si>
  <si>
    <t>Max</t>
  </si>
  <si>
    <t>Cash Earnings</t>
  </si>
  <si>
    <t xml:space="preserve">Debt to Cash Earnings </t>
  </si>
  <si>
    <t>Provisions</t>
  </si>
  <si>
    <t xml:space="preserve">In order to follow a more conventional maturity matching financing strategy the company need to increase the WC in about 44 thousand(millions whatever unit is) euros or using a mix of improve cash conversion cycle </t>
  </si>
  <si>
    <t>Operational profit</t>
  </si>
  <si>
    <t>Profit before taxes</t>
  </si>
  <si>
    <t>Current ratio</t>
  </si>
  <si>
    <t xml:space="preserve">   Curret assets</t>
  </si>
  <si>
    <t xml:space="preserve">   Current liabilities</t>
  </si>
  <si>
    <t>2. What is Debt Capacity?</t>
  </si>
  <si>
    <t>Max Debt Capacity</t>
  </si>
  <si>
    <t>Min Debt Capacity</t>
  </si>
  <si>
    <t>Ability to accomodate more Debt:</t>
  </si>
  <si>
    <t xml:space="preserve">   Current ratio</t>
  </si>
  <si>
    <t>Debt capacity refers to the total amount of debt a business can incur and repay according to the terms of the debt agreement.</t>
  </si>
  <si>
    <t>Debt + Equity = Capital Employed</t>
  </si>
  <si>
    <t>Tangible fixed assets</t>
  </si>
  <si>
    <t>Intangible fixed assets</t>
  </si>
  <si>
    <t>Ativo</t>
  </si>
  <si>
    <t>Ativo fixo tangível</t>
  </si>
  <si>
    <t>Ativo fixo intangível</t>
  </si>
  <si>
    <t>Ativos não correntes</t>
  </si>
  <si>
    <t>Inventário</t>
  </si>
  <si>
    <t>Clientes</t>
  </si>
  <si>
    <t>Acréscimos e diferimentos ativos</t>
  </si>
  <si>
    <t>Operational accrual and deferrals</t>
  </si>
  <si>
    <t>Financial investments</t>
  </si>
  <si>
    <t>Investimentos financeiros</t>
  </si>
  <si>
    <t>Cash and deposits</t>
  </si>
  <si>
    <t>Caixa e depósitos bancários</t>
  </si>
  <si>
    <t>Total do ativo</t>
  </si>
  <si>
    <t>Ativos correntes</t>
  </si>
  <si>
    <t>Current assets</t>
  </si>
  <si>
    <t>Financiamento obtido não corrente</t>
  </si>
  <si>
    <t>Financiamento obtido corrente</t>
  </si>
  <si>
    <t>Fornecedores</t>
  </si>
  <si>
    <t>Advances to suppliers</t>
  </si>
  <si>
    <t>Adiantamentos a fornecedores</t>
  </si>
  <si>
    <t>Advances from customers</t>
  </si>
  <si>
    <t>Adiantamentos de clientes</t>
  </si>
  <si>
    <t>Estado e outros entes públicos</t>
  </si>
  <si>
    <t>Acréscimos e diferimentos passivos</t>
  </si>
  <si>
    <t>Tax receivable</t>
  </si>
  <si>
    <t>Passivo corrente</t>
  </si>
  <si>
    <t>Current liabilities</t>
  </si>
  <si>
    <t>Non-current liabilities</t>
  </si>
  <si>
    <t>Passivo não corrente</t>
  </si>
  <si>
    <t>Capital próprio</t>
  </si>
  <si>
    <t>Liabilities</t>
  </si>
  <si>
    <t>Passivo</t>
  </si>
  <si>
    <t>Equity and liabilities</t>
  </si>
  <si>
    <t>Capital próprio e passivo</t>
  </si>
  <si>
    <t>Capital realizado</t>
  </si>
  <si>
    <t>Reservas e resultados transitados</t>
  </si>
  <si>
    <t>Resultado líquido</t>
  </si>
  <si>
    <t>Vendas e prestações de serviços</t>
  </si>
  <si>
    <t>Custos variáveis</t>
  </si>
  <si>
    <t>Margem de contribuição</t>
  </si>
  <si>
    <t>Contribution margin</t>
  </si>
  <si>
    <t>Provisões do exercicio e reversões</t>
  </si>
  <si>
    <t>Imparidades de dívidas a receber e reversões</t>
  </si>
  <si>
    <t>Impairments</t>
  </si>
  <si>
    <t>Despesas  fixas</t>
  </si>
  <si>
    <t>Fixed expenses</t>
  </si>
  <si>
    <t>Resultado antes de depreciações, gastos financeiros e impostos</t>
  </si>
  <si>
    <t>Amortization and Depreciation</t>
  </si>
  <si>
    <t>Amortizações e depreciações</t>
  </si>
  <si>
    <t>Resultado operacional</t>
  </si>
  <si>
    <t>Gastos financeiros líquidos</t>
  </si>
  <si>
    <t>Net financial expenses</t>
  </si>
  <si>
    <t>Resultados antes de impostos</t>
  </si>
  <si>
    <t>Impostos sobre o rendimento (IRC)</t>
  </si>
  <si>
    <t>Resultados liquidos</t>
  </si>
  <si>
    <t>Control</t>
  </si>
  <si>
    <t>Ativos fixos</t>
  </si>
  <si>
    <t>Ativo cíclico</t>
  </si>
  <si>
    <t>Passivo cíclico</t>
  </si>
  <si>
    <t>Necessidades em fundo de maneio</t>
  </si>
  <si>
    <t>Working capital requirements</t>
  </si>
  <si>
    <t>Caixa e equivalents</t>
  </si>
  <si>
    <t>Capital investido</t>
  </si>
  <si>
    <t>Capital obtido</t>
  </si>
  <si>
    <t>Controlo</t>
  </si>
  <si>
    <t>Working capital</t>
  </si>
  <si>
    <t>Net liquid balance</t>
  </si>
  <si>
    <t>Equilibrio financeiro</t>
  </si>
  <si>
    <t>1. Balanço funcional</t>
  </si>
  <si>
    <t>1. Managerial balance sheet</t>
  </si>
  <si>
    <t>Divida financeira de ML prazo</t>
  </si>
  <si>
    <t>Divida financeira c/ prazo</t>
  </si>
  <si>
    <t>Paid-up capital</t>
  </si>
  <si>
    <t>Reservers and retained earnings</t>
  </si>
  <si>
    <t>Passivo de m/L prazo</t>
  </si>
  <si>
    <t>Ativo fixo</t>
  </si>
  <si>
    <t>Fundo de maneip</t>
  </si>
  <si>
    <t>Tesouraria liquida</t>
  </si>
  <si>
    <t>Rácios tradicionais:</t>
  </si>
  <si>
    <t>Liquidez geral</t>
  </si>
  <si>
    <t>Ativo corrente</t>
  </si>
  <si>
    <t>Ativo corrente - inventário</t>
  </si>
  <si>
    <t>Current assets less inventories</t>
  </si>
  <si>
    <t>Quick ratio</t>
  </si>
  <si>
    <t>Liquidez reduzida</t>
  </si>
  <si>
    <t>Cash and equivalents</t>
  </si>
  <si>
    <t>Caixa e equivalentes</t>
  </si>
  <si>
    <t>Cash ratio</t>
  </si>
  <si>
    <t>Liquidez imediata</t>
  </si>
  <si>
    <t>Capacidade de endividamento é o montante de dívida que a empresa pode obter e pagar conforme os termos dos financiamentos</t>
  </si>
  <si>
    <t>Debt capacity</t>
  </si>
  <si>
    <t>Capacidade de envidamento nesta ótica</t>
  </si>
  <si>
    <t>Critério Debt to EBITDA</t>
  </si>
  <si>
    <t>Debt to EBITDA criteria</t>
  </si>
  <si>
    <t>Critério Net Debt to EBITDA</t>
  </si>
  <si>
    <t>Net Debt to EBITDA criteria</t>
  </si>
  <si>
    <t>Debt ratio criteria</t>
  </si>
  <si>
    <t>Critério rácio de endividamento</t>
  </si>
  <si>
    <t>Endividamento</t>
  </si>
  <si>
    <t>Debt to Cash Earnings criteria</t>
  </si>
  <si>
    <t xml:space="preserve">Critério Debt to Cash Earnings </t>
  </si>
  <si>
    <t>Dívida efetiva</t>
  </si>
  <si>
    <t>Capacidade de levantar mais dívida:</t>
  </si>
  <si>
    <t>Demonstrações Financeiras da Companhia Central do Norte</t>
  </si>
  <si>
    <t>Em 1000 EUR</t>
  </si>
  <si>
    <t>Questão 1: Reestruture o balanço desta empresa para o balancço funcional (managerial balance sheet) e analise a liquidez e equilibrio financeiro</t>
  </si>
  <si>
    <t>Questão 2: Você trabalha para um banco como analista financeiro e foi-lhe solicitado a definir quanto o banco poderia emprestar a esta empresa com base na seguinte política do banco para o setor dessa empresa:</t>
  </si>
  <si>
    <t>Resultados:</t>
  </si>
  <si>
    <t>Capacidade máxima de endividamento</t>
  </si>
  <si>
    <t>Capacidade mínima de endividamento</t>
  </si>
  <si>
    <t>Valor médio da capacidade de endividamento</t>
  </si>
  <si>
    <t>Em média</t>
  </si>
  <si>
    <t>Outputs:</t>
  </si>
  <si>
    <t>Average Debt Capacity</t>
  </si>
</sst>
</file>

<file path=xl/styles.xml><?xml version="1.0" encoding="utf-8"?>
<styleSheet xmlns="http://schemas.openxmlformats.org/spreadsheetml/2006/main">
  <numFmts count="2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0.000000"/>
    <numFmt numFmtId="179" formatCode="0.0000000"/>
    <numFmt numFmtId="180" formatCode="#,##0_);\(#,##0\)"/>
    <numFmt numFmtId="181" formatCode="#,##0.0_);\(#,##0.0\)"/>
    <numFmt numFmtId="182" formatCode="#,##0.00_);\(#,##0.00\)"/>
    <numFmt numFmtId="183" formatCode="#,##0.000_);\(#,##0.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indent="1"/>
    </xf>
    <xf numFmtId="176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180" fontId="40" fillId="0" borderId="10" xfId="0" applyNumberFormat="1" applyFont="1" applyBorder="1" applyAlignment="1">
      <alignment horizontal="right"/>
    </xf>
    <xf numFmtId="180" fontId="4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2" fontId="0" fillId="0" borderId="10" xfId="0" applyNumberFormat="1" applyBorder="1" applyAlignment="1">
      <alignment/>
    </xf>
    <xf numFmtId="0" fontId="40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9" fontId="0" fillId="0" borderId="10" xfId="59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40" fillId="0" borderId="10" xfId="0" applyFont="1" applyFill="1" applyBorder="1" applyAlignment="1">
      <alignment horizontal="left" indent="1"/>
    </xf>
    <xf numFmtId="2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180" fontId="41" fillId="0" borderId="10" xfId="0" applyNumberFormat="1" applyFont="1" applyBorder="1" applyAlignment="1">
      <alignment/>
    </xf>
    <xf numFmtId="180" fontId="0" fillId="0" borderId="10" xfId="0" applyNumberForma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indent="1"/>
    </xf>
    <xf numFmtId="0" fontId="22" fillId="0" borderId="10" xfId="0" applyFont="1" applyBorder="1" applyAlignment="1">
      <alignment/>
    </xf>
    <xf numFmtId="0" fontId="40" fillId="0" borderId="10" xfId="0" applyFont="1" applyFill="1" applyBorder="1" applyAlignment="1">
      <alignment horizontal="center"/>
    </xf>
    <xf numFmtId="182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3" fillId="0" borderId="13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A127" sqref="A127"/>
    </sheetView>
  </sheetViews>
  <sheetFormatPr defaultColWidth="9.140625" defaultRowHeight="15"/>
  <cols>
    <col min="1" max="1" width="38.7109375" style="1" customWidth="1"/>
    <col min="2" max="2" width="40.7109375" style="1" customWidth="1"/>
    <col min="3" max="3" width="8.7109375" style="1" customWidth="1"/>
    <col min="4" max="4" width="10.00390625" style="1" bestFit="1" customWidth="1"/>
    <col min="5" max="16384" width="8.7109375" style="1" customWidth="1"/>
  </cols>
  <sheetData>
    <row r="1" ht="14.25">
      <c r="A1" s="1" t="s">
        <v>158</v>
      </c>
    </row>
    <row r="3" spans="1:11" ht="32.25" customHeight="1">
      <c r="A3" s="41" t="s">
        <v>159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5" spans="2:3" ht="14.25">
      <c r="B5" s="8" t="s">
        <v>26</v>
      </c>
      <c r="C5" s="9">
        <v>3</v>
      </c>
    </row>
    <row r="6" spans="2:3" ht="14.25">
      <c r="B6" s="8" t="s">
        <v>27</v>
      </c>
      <c r="C6" s="10">
        <v>2.6</v>
      </c>
    </row>
    <row r="7" spans="2:3" ht="14.25">
      <c r="B7" s="8" t="s">
        <v>28</v>
      </c>
      <c r="C7" s="9">
        <v>0.6</v>
      </c>
    </row>
    <row r="8" spans="2:3" ht="14.25">
      <c r="B8" s="8" t="s">
        <v>36</v>
      </c>
      <c r="C8" s="9">
        <v>3.2</v>
      </c>
    </row>
    <row r="11" spans="1:4" ht="14.25">
      <c r="A11" s="38" t="s">
        <v>156</v>
      </c>
      <c r="B11" s="39"/>
      <c r="C11" s="39"/>
      <c r="D11" s="40"/>
    </row>
    <row r="12" spans="1:4" ht="14.25">
      <c r="A12" s="35"/>
      <c r="B12" s="36"/>
      <c r="C12" s="36"/>
      <c r="D12" s="37" t="s">
        <v>157</v>
      </c>
    </row>
    <row r="13" spans="1:4" ht="14.25">
      <c r="A13" s="2" t="s">
        <v>7</v>
      </c>
      <c r="B13" s="2" t="s">
        <v>53</v>
      </c>
      <c r="C13" s="3">
        <v>2018</v>
      </c>
      <c r="D13" s="3">
        <v>2019</v>
      </c>
    </row>
    <row r="14" spans="1:4" ht="14.25">
      <c r="A14" s="11" t="s">
        <v>51</v>
      </c>
      <c r="B14" s="11" t="s">
        <v>54</v>
      </c>
      <c r="C14" s="13">
        <v>500</v>
      </c>
      <c r="D14" s="13">
        <v>520</v>
      </c>
    </row>
    <row r="15" spans="1:4" ht="14.25">
      <c r="A15" s="11" t="s">
        <v>52</v>
      </c>
      <c r="B15" s="11" t="s">
        <v>55</v>
      </c>
      <c r="C15" s="14">
        <v>80</v>
      </c>
      <c r="D15" s="14">
        <v>85</v>
      </c>
    </row>
    <row r="16" spans="1:4" ht="14.25">
      <c r="A16" s="11" t="s">
        <v>61</v>
      </c>
      <c r="B16" s="11" t="s">
        <v>62</v>
      </c>
      <c r="C16" s="14">
        <v>10</v>
      </c>
      <c r="D16" s="14">
        <v>12</v>
      </c>
    </row>
    <row r="17" spans="1:7" ht="14.25">
      <c r="A17" s="2" t="s">
        <v>2</v>
      </c>
      <c r="B17" s="2" t="s">
        <v>56</v>
      </c>
      <c r="C17" s="15">
        <f>SUM(C14:C16)</f>
        <v>590</v>
      </c>
      <c r="D17" s="15">
        <f>SUM(D14:D16)</f>
        <v>617</v>
      </c>
      <c r="G17" s="4"/>
    </row>
    <row r="18" spans="1:8" ht="14.25">
      <c r="A18" s="1" t="s">
        <v>1</v>
      </c>
      <c r="B18" s="1" t="s">
        <v>57</v>
      </c>
      <c r="C18" s="13">
        <v>160</v>
      </c>
      <c r="D18" s="13">
        <v>180</v>
      </c>
      <c r="G18" s="4"/>
      <c r="H18" s="4"/>
    </row>
    <row r="19" spans="1:8" ht="14.25">
      <c r="A19" s="1" t="s">
        <v>0</v>
      </c>
      <c r="B19" s="1" t="s">
        <v>58</v>
      </c>
      <c r="C19" s="13">
        <v>200</v>
      </c>
      <c r="D19" s="13">
        <v>250</v>
      </c>
      <c r="G19" s="4"/>
      <c r="H19" s="4"/>
    </row>
    <row r="20" spans="1:8" ht="14.25">
      <c r="A20" s="1" t="s">
        <v>71</v>
      </c>
      <c r="B20" s="1" t="s">
        <v>72</v>
      </c>
      <c r="C20" s="13">
        <v>20</v>
      </c>
      <c r="D20" s="13">
        <v>30</v>
      </c>
      <c r="G20" s="4"/>
      <c r="H20" s="4"/>
    </row>
    <row r="21" spans="1:8" ht="14.25">
      <c r="A21" s="1" t="s">
        <v>77</v>
      </c>
      <c r="B21" s="1" t="s">
        <v>75</v>
      </c>
      <c r="C21" s="13">
        <v>0</v>
      </c>
      <c r="D21" s="13">
        <v>0</v>
      </c>
      <c r="G21" s="4"/>
      <c r="H21" s="4"/>
    </row>
    <row r="22" spans="1:8" ht="14.25">
      <c r="A22" s="1" t="s">
        <v>60</v>
      </c>
      <c r="B22" s="1" t="s">
        <v>59</v>
      </c>
      <c r="C22" s="13">
        <v>30</v>
      </c>
      <c r="D22" s="13">
        <v>33</v>
      </c>
      <c r="G22" s="4"/>
      <c r="H22" s="4"/>
    </row>
    <row r="23" spans="1:8" ht="14.25">
      <c r="A23" s="1" t="s">
        <v>14</v>
      </c>
      <c r="B23" s="1" t="s">
        <v>62</v>
      </c>
      <c r="C23" s="13">
        <v>110</v>
      </c>
      <c r="D23" s="13">
        <v>70</v>
      </c>
      <c r="F23" s="4"/>
      <c r="G23" s="4"/>
      <c r="H23" s="4"/>
    </row>
    <row r="24" spans="1:4" ht="14.25">
      <c r="A24" s="1" t="s">
        <v>63</v>
      </c>
      <c r="B24" s="1" t="s">
        <v>64</v>
      </c>
      <c r="C24" s="13">
        <v>40</v>
      </c>
      <c r="D24" s="13">
        <v>35</v>
      </c>
    </row>
    <row r="25" spans="1:4" ht="14.25">
      <c r="A25" s="2" t="s">
        <v>67</v>
      </c>
      <c r="B25" s="2" t="s">
        <v>66</v>
      </c>
      <c r="C25" s="15">
        <f>SUM(C18:C24)</f>
        <v>560</v>
      </c>
      <c r="D25" s="15">
        <f>SUM(D18:D24)</f>
        <v>598</v>
      </c>
    </row>
    <row r="26" spans="1:8" ht="14.25">
      <c r="A26" s="2" t="s">
        <v>7</v>
      </c>
      <c r="B26" s="2" t="s">
        <v>65</v>
      </c>
      <c r="C26" s="16">
        <f>+C25+C17</f>
        <v>1150</v>
      </c>
      <c r="D26" s="16">
        <f>+D25+D17</f>
        <v>1215</v>
      </c>
      <c r="H26" s="4"/>
    </row>
    <row r="27" spans="1:8" ht="14.25">
      <c r="A27" s="2"/>
      <c r="B27" s="2"/>
      <c r="C27" s="16"/>
      <c r="D27" s="16"/>
      <c r="H27" s="4"/>
    </row>
    <row r="28" spans="1:8" ht="14.25">
      <c r="A28" s="2" t="s">
        <v>8</v>
      </c>
      <c r="B28" s="2"/>
      <c r="C28" s="3">
        <f>+C13</f>
        <v>2018</v>
      </c>
      <c r="D28" s="3">
        <f>+D13</f>
        <v>2019</v>
      </c>
      <c r="H28" s="4"/>
    </row>
    <row r="29" spans="1:8" ht="14.25">
      <c r="A29" s="2" t="s">
        <v>6</v>
      </c>
      <c r="B29" s="2" t="s">
        <v>82</v>
      </c>
      <c r="C29" s="17"/>
      <c r="D29" s="17"/>
      <c r="H29" s="4"/>
    </row>
    <row r="30" spans="1:8" ht="14.25">
      <c r="A30" s="11" t="s">
        <v>125</v>
      </c>
      <c r="B30" s="11" t="s">
        <v>87</v>
      </c>
      <c r="C30" s="17">
        <v>300</v>
      </c>
      <c r="D30" s="17">
        <f>+C30</f>
        <v>300</v>
      </c>
      <c r="H30" s="4"/>
    </row>
    <row r="31" spans="1:8" ht="14.25">
      <c r="A31" s="11" t="s">
        <v>126</v>
      </c>
      <c r="B31" s="11" t="s">
        <v>88</v>
      </c>
      <c r="C31" s="17">
        <v>80</v>
      </c>
      <c r="D31" s="17">
        <f>+C31+0.6*C32</f>
        <v>116</v>
      </c>
      <c r="H31" s="4"/>
    </row>
    <row r="32" spans="1:8" ht="14.25">
      <c r="A32" s="11" t="s">
        <v>23</v>
      </c>
      <c r="B32" s="11" t="s">
        <v>89</v>
      </c>
      <c r="C32" s="17">
        <f>+C59</f>
        <v>60</v>
      </c>
      <c r="D32" s="17">
        <f>+D59</f>
        <v>75</v>
      </c>
      <c r="H32" s="4"/>
    </row>
    <row r="33" spans="1:8" ht="14.25">
      <c r="A33" s="34" t="s">
        <v>6</v>
      </c>
      <c r="B33" s="34" t="s">
        <v>82</v>
      </c>
      <c r="C33" s="16">
        <f>SUM(C30:C32)</f>
        <v>440</v>
      </c>
      <c r="D33" s="16">
        <f>SUM(D30:D32)</f>
        <v>491</v>
      </c>
      <c r="H33" s="4"/>
    </row>
    <row r="34" spans="1:8" ht="14.25">
      <c r="A34" s="1" t="s">
        <v>5</v>
      </c>
      <c r="B34" s="1" t="s">
        <v>68</v>
      </c>
      <c r="C34" s="12">
        <v>360</v>
      </c>
      <c r="D34" s="12">
        <v>320</v>
      </c>
      <c r="H34" s="4"/>
    </row>
    <row r="35" spans="1:8" ht="14.25">
      <c r="A35" s="2" t="s">
        <v>80</v>
      </c>
      <c r="B35" s="2" t="s">
        <v>81</v>
      </c>
      <c r="C35" s="16">
        <f>+C34</f>
        <v>360</v>
      </c>
      <c r="D35" s="16">
        <f>+D34</f>
        <v>320</v>
      </c>
      <c r="H35" s="4"/>
    </row>
    <row r="36" spans="1:8" ht="14.25">
      <c r="A36" s="1" t="s">
        <v>3</v>
      </c>
      <c r="B36" s="1" t="s">
        <v>69</v>
      </c>
      <c r="C36" s="12">
        <v>140</v>
      </c>
      <c r="D36" s="12">
        <v>174</v>
      </c>
      <c r="H36" s="4"/>
    </row>
    <row r="37" spans="1:8" ht="14.25">
      <c r="A37" s="1" t="s">
        <v>4</v>
      </c>
      <c r="B37" s="1" t="s">
        <v>70</v>
      </c>
      <c r="C37" s="12">
        <v>80</v>
      </c>
      <c r="D37" s="12">
        <v>85</v>
      </c>
      <c r="H37" s="4"/>
    </row>
    <row r="38" spans="1:8" ht="14.25">
      <c r="A38" s="1" t="s">
        <v>73</v>
      </c>
      <c r="B38" s="1" t="s">
        <v>74</v>
      </c>
      <c r="C38" s="12">
        <v>30</v>
      </c>
      <c r="D38" s="12">
        <v>35</v>
      </c>
      <c r="H38" s="4"/>
    </row>
    <row r="39" spans="1:8" ht="14.25">
      <c r="A39" s="1" t="s">
        <v>15</v>
      </c>
      <c r="B39" s="1" t="s">
        <v>75</v>
      </c>
      <c r="C39" s="12">
        <v>80</v>
      </c>
      <c r="D39" s="12">
        <v>90</v>
      </c>
      <c r="H39" s="4"/>
    </row>
    <row r="40" spans="1:8" ht="14.25">
      <c r="A40" s="1" t="s">
        <v>60</v>
      </c>
      <c r="B40" s="1" t="s">
        <v>76</v>
      </c>
      <c r="C40" s="12">
        <v>20</v>
      </c>
      <c r="D40" s="12">
        <v>20</v>
      </c>
      <c r="H40" s="4"/>
    </row>
    <row r="41" spans="1:4" ht="14.25">
      <c r="A41" s="19" t="s">
        <v>79</v>
      </c>
      <c r="B41" s="19" t="s">
        <v>78</v>
      </c>
      <c r="C41" s="16">
        <f>SUM(C36:C40)</f>
        <v>350</v>
      </c>
      <c r="D41" s="16">
        <f>SUM(D36:D40)</f>
        <v>404</v>
      </c>
    </row>
    <row r="42" spans="1:4" ht="14.25">
      <c r="A42" s="19" t="s">
        <v>83</v>
      </c>
      <c r="B42" s="2" t="s">
        <v>84</v>
      </c>
      <c r="C42" s="16">
        <f>+C41+C35</f>
        <v>710</v>
      </c>
      <c r="D42" s="16">
        <f>+D41+D35</f>
        <v>724</v>
      </c>
    </row>
    <row r="43" spans="1:8" ht="14.25">
      <c r="A43" s="2" t="s">
        <v>85</v>
      </c>
      <c r="B43" s="2" t="s">
        <v>86</v>
      </c>
      <c r="C43" s="16">
        <f>+C42+C33</f>
        <v>1150</v>
      </c>
      <c r="D43" s="16">
        <f>+D42+D33</f>
        <v>1215</v>
      </c>
      <c r="H43" s="4"/>
    </row>
    <row r="44" spans="1:8" ht="14.25">
      <c r="A44" s="27" t="s">
        <v>108</v>
      </c>
      <c r="B44" s="27"/>
      <c r="C44" s="28">
        <f>+C26-C43</f>
        <v>0</v>
      </c>
      <c r="D44" s="28">
        <f>+D26-D43</f>
        <v>0</v>
      </c>
      <c r="H44" s="4"/>
    </row>
    <row r="45" ht="14.25">
      <c r="E45" s="20"/>
    </row>
    <row r="46" spans="1:5" ht="14.25">
      <c r="A46" s="2" t="s">
        <v>12</v>
      </c>
      <c r="B46" s="2"/>
      <c r="C46" s="3">
        <f>+C13</f>
        <v>2018</v>
      </c>
      <c r="D46" s="3">
        <f>+D13</f>
        <v>2019</v>
      </c>
      <c r="E46" s="20"/>
    </row>
    <row r="47" spans="1:9" ht="14.25">
      <c r="A47" s="2" t="s">
        <v>9</v>
      </c>
      <c r="B47" s="2" t="s">
        <v>90</v>
      </c>
      <c r="C47" s="16">
        <v>1200</v>
      </c>
      <c r="D47" s="16">
        <v>1350</v>
      </c>
      <c r="E47" s="20"/>
      <c r="I47" s="21"/>
    </row>
    <row r="48" spans="1:5" ht="14.25">
      <c r="A48" s="1" t="s">
        <v>10</v>
      </c>
      <c r="B48" s="1" t="s">
        <v>91</v>
      </c>
      <c r="C48" s="12">
        <v>-860</v>
      </c>
      <c r="D48" s="12">
        <v>-1000</v>
      </c>
      <c r="E48" s="20"/>
    </row>
    <row r="49" spans="1:5" ht="14.25">
      <c r="A49" s="2" t="s">
        <v>93</v>
      </c>
      <c r="B49" s="2" t="s">
        <v>92</v>
      </c>
      <c r="C49" s="16">
        <f>+C47+C48</f>
        <v>340</v>
      </c>
      <c r="D49" s="16">
        <f>+D47+D48</f>
        <v>350</v>
      </c>
      <c r="E49" s="20"/>
    </row>
    <row r="50" spans="1:5" ht="14.25">
      <c r="A50" s="1" t="s">
        <v>98</v>
      </c>
      <c r="B50" s="1" t="s">
        <v>97</v>
      </c>
      <c r="C50" s="12">
        <v>-170</v>
      </c>
      <c r="D50" s="12">
        <v>-170</v>
      </c>
      <c r="E50" s="20"/>
    </row>
    <row r="51" spans="1:5" ht="14.25">
      <c r="A51" s="1" t="s">
        <v>96</v>
      </c>
      <c r="B51" s="1" t="s">
        <v>95</v>
      </c>
      <c r="C51" s="12">
        <v>-20</v>
      </c>
      <c r="D51" s="12">
        <v>0</v>
      </c>
      <c r="E51" s="20"/>
    </row>
    <row r="52" spans="1:5" ht="14.25">
      <c r="A52" s="1" t="s">
        <v>37</v>
      </c>
      <c r="B52" s="1" t="s">
        <v>94</v>
      </c>
      <c r="C52" s="12">
        <v>-10</v>
      </c>
      <c r="D52" s="12">
        <v>-10</v>
      </c>
      <c r="E52" s="20"/>
    </row>
    <row r="53" spans="1:5" ht="14.25">
      <c r="A53" s="2" t="s">
        <v>24</v>
      </c>
      <c r="B53" s="2" t="s">
        <v>99</v>
      </c>
      <c r="C53" s="16">
        <f>SUM(C49:C52)</f>
        <v>140</v>
      </c>
      <c r="D53" s="16">
        <f>SUM(D49:D52)</f>
        <v>170</v>
      </c>
      <c r="E53" s="20"/>
    </row>
    <row r="54" spans="1:5" ht="14.25">
      <c r="A54" s="1" t="s">
        <v>100</v>
      </c>
      <c r="B54" s="1" t="s">
        <v>101</v>
      </c>
      <c r="C54" s="12">
        <v>-80</v>
      </c>
      <c r="D54" s="12">
        <v>-90</v>
      </c>
      <c r="E54" s="20"/>
    </row>
    <row r="55" spans="1:5" ht="14.25">
      <c r="A55" s="2" t="s">
        <v>39</v>
      </c>
      <c r="B55" s="2" t="s">
        <v>102</v>
      </c>
      <c r="C55" s="16">
        <f>SUM(C53:C54)</f>
        <v>60</v>
      </c>
      <c r="D55" s="16">
        <f>SUM(D53:D54)</f>
        <v>80</v>
      </c>
      <c r="E55" s="20"/>
    </row>
    <row r="56" spans="1:5" ht="14.25">
      <c r="A56" s="1" t="s">
        <v>104</v>
      </c>
      <c r="B56" s="1" t="s">
        <v>103</v>
      </c>
      <c r="C56" s="12">
        <v>-20</v>
      </c>
      <c r="D56" s="12">
        <v>-20</v>
      </c>
      <c r="E56" s="20"/>
    </row>
    <row r="57" spans="1:5" ht="14.25">
      <c r="A57" s="2" t="s">
        <v>40</v>
      </c>
      <c r="B57" s="2" t="s">
        <v>105</v>
      </c>
      <c r="C57" s="16">
        <f>+C55-C56</f>
        <v>80</v>
      </c>
      <c r="D57" s="16">
        <f>+D55-D56</f>
        <v>100</v>
      </c>
      <c r="E57" s="20"/>
    </row>
    <row r="58" spans="1:5" ht="14.25">
      <c r="A58" s="1" t="s">
        <v>11</v>
      </c>
      <c r="B58" s="1" t="s">
        <v>106</v>
      </c>
      <c r="C58" s="12">
        <v>-20</v>
      </c>
      <c r="D58" s="12">
        <f>-D57*0.25</f>
        <v>-25</v>
      </c>
      <c r="E58" s="20"/>
    </row>
    <row r="59" spans="1:5" ht="14.25">
      <c r="A59" s="2" t="s">
        <v>23</v>
      </c>
      <c r="B59" s="2" t="s">
        <v>107</v>
      </c>
      <c r="C59" s="16">
        <f>SUM(C57:C58)</f>
        <v>60</v>
      </c>
      <c r="D59" s="16">
        <f>SUM(D57:D58)</f>
        <v>75</v>
      </c>
      <c r="E59" s="20"/>
    </row>
    <row r="60" ht="14.25">
      <c r="E60" s="20"/>
    </row>
    <row r="61" spans="1:2" ht="14.25">
      <c r="A61" s="22" t="s">
        <v>122</v>
      </c>
      <c r="B61" s="22" t="s">
        <v>121</v>
      </c>
    </row>
    <row r="62" spans="1:4" ht="14.25">
      <c r="A62" s="31" t="s">
        <v>19</v>
      </c>
      <c r="B62" s="31" t="s">
        <v>115</v>
      </c>
      <c r="C62" s="3">
        <f>+C13</f>
        <v>2018</v>
      </c>
      <c r="D62" s="3">
        <f>+D13</f>
        <v>2019</v>
      </c>
    </row>
    <row r="63" spans="1:4" ht="14.25">
      <c r="A63" s="2" t="s">
        <v>18</v>
      </c>
      <c r="B63" s="2" t="s">
        <v>109</v>
      </c>
      <c r="C63" s="16">
        <f>+C17</f>
        <v>590</v>
      </c>
      <c r="D63" s="16">
        <f>+D17</f>
        <v>617</v>
      </c>
    </row>
    <row r="64" spans="1:4" ht="14.25">
      <c r="A64" s="1" t="s">
        <v>16</v>
      </c>
      <c r="B64" s="1" t="s">
        <v>110</v>
      </c>
      <c r="C64" s="12">
        <f>SUM(C18:C22)</f>
        <v>410</v>
      </c>
      <c r="D64" s="12">
        <f>SUM(D18:D22)</f>
        <v>493</v>
      </c>
    </row>
    <row r="65" spans="1:4" ht="14.25">
      <c r="A65" s="1" t="s">
        <v>17</v>
      </c>
      <c r="B65" s="1" t="s">
        <v>111</v>
      </c>
      <c r="C65" s="12">
        <f>SUM(C37:C40)</f>
        <v>210</v>
      </c>
      <c r="D65" s="12">
        <f>SUM(D37:D40)</f>
        <v>230</v>
      </c>
    </row>
    <row r="66" spans="1:4" ht="14.25">
      <c r="A66" s="2" t="s">
        <v>113</v>
      </c>
      <c r="B66" s="2" t="s">
        <v>112</v>
      </c>
      <c r="C66" s="16">
        <f>+C64-C65</f>
        <v>200</v>
      </c>
      <c r="D66" s="16">
        <f>+D64-D65</f>
        <v>263</v>
      </c>
    </row>
    <row r="67" spans="1:4" ht="14.25">
      <c r="A67" s="2" t="s">
        <v>13</v>
      </c>
      <c r="B67" s="2" t="s">
        <v>114</v>
      </c>
      <c r="C67" s="16">
        <f>+C24+C23</f>
        <v>150</v>
      </c>
      <c r="D67" s="16">
        <f>+D24+D23</f>
        <v>105</v>
      </c>
    </row>
    <row r="68" spans="1:4" ht="14.25">
      <c r="A68" s="30" t="s">
        <v>19</v>
      </c>
      <c r="B68" s="2" t="s">
        <v>115</v>
      </c>
      <c r="C68" s="16">
        <f>+C63+C66+C67</f>
        <v>940</v>
      </c>
      <c r="D68" s="16">
        <f>+D63+D66+D67</f>
        <v>985</v>
      </c>
    </row>
    <row r="69" spans="1:4" ht="14.25">
      <c r="A69" s="30"/>
      <c r="B69" s="2"/>
      <c r="C69" s="16"/>
      <c r="D69" s="16"/>
    </row>
    <row r="70" spans="1:4" ht="14.25">
      <c r="A70" s="31" t="s">
        <v>22</v>
      </c>
      <c r="B70" s="31" t="s">
        <v>116</v>
      </c>
      <c r="C70" s="3">
        <f>+C13</f>
        <v>2018</v>
      </c>
      <c r="D70" s="3">
        <f>+D13</f>
        <v>2019</v>
      </c>
    </row>
    <row r="71" spans="1:4" ht="14.25">
      <c r="A71" s="1" t="s">
        <v>21</v>
      </c>
      <c r="B71" s="1" t="s">
        <v>82</v>
      </c>
      <c r="C71" s="12">
        <f>+C33</f>
        <v>440</v>
      </c>
      <c r="D71" s="12">
        <f>+D33</f>
        <v>491</v>
      </c>
    </row>
    <row r="72" spans="1:4" ht="14.25">
      <c r="A72" s="1" t="s">
        <v>5</v>
      </c>
      <c r="B72" s="1" t="s">
        <v>123</v>
      </c>
      <c r="C72" s="12">
        <f>+C34</f>
        <v>360</v>
      </c>
      <c r="D72" s="12">
        <f>+D34</f>
        <v>320</v>
      </c>
    </row>
    <row r="73" spans="1:4" ht="14.25">
      <c r="A73" s="1" t="s">
        <v>20</v>
      </c>
      <c r="B73" s="1" t="s">
        <v>124</v>
      </c>
      <c r="C73" s="12">
        <f>+C36</f>
        <v>140</v>
      </c>
      <c r="D73" s="12">
        <f>+D36</f>
        <v>174</v>
      </c>
    </row>
    <row r="74" spans="1:4" ht="14.25">
      <c r="A74" s="2" t="s">
        <v>22</v>
      </c>
      <c r="B74" s="2" t="s">
        <v>116</v>
      </c>
      <c r="C74" s="16">
        <f>SUM(C71:C73)</f>
        <v>940</v>
      </c>
      <c r="D74" s="16">
        <f>SUM(D71:D73)</f>
        <v>985</v>
      </c>
    </row>
    <row r="75" spans="1:4" ht="14.25">
      <c r="A75" s="27" t="s">
        <v>117</v>
      </c>
      <c r="B75" s="27"/>
      <c r="C75" s="28">
        <f>+C68-C74</f>
        <v>0</v>
      </c>
      <c r="D75" s="28">
        <f>+D68-D74</f>
        <v>0</v>
      </c>
    </row>
    <row r="76" spans="3:4" ht="14.25">
      <c r="C76" s="12"/>
      <c r="D76" s="12"/>
    </row>
    <row r="77" spans="1:4" ht="14.25">
      <c r="A77" s="32" t="s">
        <v>119</v>
      </c>
      <c r="B77" s="32" t="s">
        <v>120</v>
      </c>
      <c r="C77" s="3">
        <f>+C13</f>
        <v>2018</v>
      </c>
      <c r="D77" s="3">
        <f>+D13</f>
        <v>2019</v>
      </c>
    </row>
    <row r="78" spans="1:4" ht="14.25">
      <c r="A78" s="5" t="s">
        <v>21</v>
      </c>
      <c r="B78" s="5" t="s">
        <v>82</v>
      </c>
      <c r="C78" s="12">
        <f>+C71</f>
        <v>440</v>
      </c>
      <c r="D78" s="12">
        <f>+D71</f>
        <v>491</v>
      </c>
    </row>
    <row r="79" spans="1:4" ht="14.25">
      <c r="A79" s="5" t="s">
        <v>5</v>
      </c>
      <c r="B79" s="5" t="s">
        <v>127</v>
      </c>
      <c r="C79" s="12">
        <f>+C72</f>
        <v>360</v>
      </c>
      <c r="D79" s="12">
        <f>+D72</f>
        <v>320</v>
      </c>
    </row>
    <row r="80" spans="1:4" ht="14.25">
      <c r="A80" s="5" t="s">
        <v>18</v>
      </c>
      <c r="B80" s="5" t="s">
        <v>128</v>
      </c>
      <c r="C80" s="12">
        <f>+C63</f>
        <v>590</v>
      </c>
      <c r="D80" s="12">
        <f>+D63</f>
        <v>617</v>
      </c>
    </row>
    <row r="81" spans="1:4" ht="14.25" customHeight="1">
      <c r="A81" s="19" t="s">
        <v>118</v>
      </c>
      <c r="B81" s="19" t="s">
        <v>129</v>
      </c>
      <c r="C81" s="16">
        <f>+C78+C79-C80</f>
        <v>210</v>
      </c>
      <c r="D81" s="16">
        <f>+D78+D79-D80</f>
        <v>194</v>
      </c>
    </row>
    <row r="82" spans="1:4" ht="14.25">
      <c r="A82" s="19" t="s">
        <v>113</v>
      </c>
      <c r="B82" s="19" t="s">
        <v>112</v>
      </c>
      <c r="C82" s="16">
        <f>+C66</f>
        <v>200</v>
      </c>
      <c r="D82" s="16">
        <f>+D66</f>
        <v>263</v>
      </c>
    </row>
    <row r="83" spans="1:4" ht="14.25">
      <c r="A83" s="19" t="s">
        <v>119</v>
      </c>
      <c r="B83" s="19" t="s">
        <v>130</v>
      </c>
      <c r="C83" s="16">
        <f>+C81-C82</f>
        <v>10</v>
      </c>
      <c r="D83" s="16">
        <f>+D81-D82</f>
        <v>-69</v>
      </c>
    </row>
    <row r="84" spans="1:4" ht="14.25">
      <c r="A84" s="5"/>
      <c r="B84" s="5"/>
      <c r="C84" s="12"/>
      <c r="D84" s="12"/>
    </row>
    <row r="85" spans="1:11" ht="14.25" customHeight="1">
      <c r="A85" s="23" t="s">
        <v>38</v>
      </c>
      <c r="B85" s="23" t="s">
        <v>131</v>
      </c>
      <c r="C85" s="29"/>
      <c r="D85" s="29"/>
      <c r="E85" s="23"/>
      <c r="F85" s="23"/>
      <c r="G85" s="23"/>
      <c r="H85" s="23"/>
      <c r="I85" s="23"/>
      <c r="J85" s="23"/>
      <c r="K85" s="23"/>
    </row>
    <row r="86" spans="1:4" ht="14.25">
      <c r="A86" s="19" t="s">
        <v>41</v>
      </c>
      <c r="B86" s="19" t="s">
        <v>132</v>
      </c>
      <c r="C86" s="12"/>
      <c r="D86" s="12"/>
    </row>
    <row r="87" spans="1:4" ht="14.25">
      <c r="A87" s="5" t="s">
        <v>42</v>
      </c>
      <c r="B87" s="5" t="s">
        <v>133</v>
      </c>
      <c r="C87" s="12">
        <f>+C25</f>
        <v>560</v>
      </c>
      <c r="D87" s="12">
        <f>+D25</f>
        <v>598</v>
      </c>
    </row>
    <row r="88" spans="1:4" ht="14.25">
      <c r="A88" s="5" t="s">
        <v>43</v>
      </c>
      <c r="B88" s="5" t="s">
        <v>78</v>
      </c>
      <c r="C88" s="12">
        <f>+C41</f>
        <v>350</v>
      </c>
      <c r="D88" s="12">
        <f>+D41</f>
        <v>404</v>
      </c>
    </row>
    <row r="89" spans="1:4" ht="14.25">
      <c r="A89" s="19" t="s">
        <v>48</v>
      </c>
      <c r="B89" s="25" t="s">
        <v>132</v>
      </c>
      <c r="C89" s="33">
        <f>+C87/C88</f>
        <v>1.6</v>
      </c>
      <c r="D89" s="33">
        <f>+D87/D88</f>
        <v>1.4801980198019802</v>
      </c>
    </row>
    <row r="91" spans="1:4" ht="14.25">
      <c r="A91" s="1" t="s">
        <v>135</v>
      </c>
      <c r="B91" s="1" t="s">
        <v>134</v>
      </c>
      <c r="C91" s="12">
        <f>+C87-C18</f>
        <v>400</v>
      </c>
      <c r="D91" s="12">
        <f>+D87-D18</f>
        <v>418</v>
      </c>
    </row>
    <row r="92" spans="1:4" ht="14.25">
      <c r="A92" s="30" t="s">
        <v>136</v>
      </c>
      <c r="B92" s="30" t="s">
        <v>137</v>
      </c>
      <c r="C92" s="26">
        <f>+C91/C88</f>
        <v>1.1428571428571428</v>
      </c>
      <c r="D92" s="26">
        <f>+D91/D88</f>
        <v>1.0346534653465347</v>
      </c>
    </row>
    <row r="94" spans="1:4" ht="14.25">
      <c r="A94" s="1" t="s">
        <v>138</v>
      </c>
      <c r="B94" s="1" t="s">
        <v>139</v>
      </c>
      <c r="C94" s="12">
        <f>+C23+C24</f>
        <v>150</v>
      </c>
      <c r="D94" s="12">
        <f>+D23+D24</f>
        <v>105</v>
      </c>
    </row>
    <row r="95" spans="1:4" ht="14.25">
      <c r="A95" s="8" t="s">
        <v>140</v>
      </c>
      <c r="B95" s="8" t="s">
        <v>141</v>
      </c>
      <c r="C95" s="18">
        <f>+C94/C88</f>
        <v>0.42857142857142855</v>
      </c>
      <c r="D95" s="18">
        <f>+D94/D88</f>
        <v>0.2599009900990099</v>
      </c>
    </row>
    <row r="97" spans="1:2" ht="14.25">
      <c r="A97" s="22" t="s">
        <v>44</v>
      </c>
      <c r="B97" s="22"/>
    </row>
    <row r="98" ht="14.25">
      <c r="A98" s="1" t="s">
        <v>49</v>
      </c>
    </row>
    <row r="99" ht="14.25">
      <c r="A99" s="1" t="s">
        <v>142</v>
      </c>
    </row>
    <row r="100" spans="1:2" ht="14.25">
      <c r="A100" s="22" t="s">
        <v>25</v>
      </c>
      <c r="B100" s="22"/>
    </row>
    <row r="101" spans="3:5" ht="14.25">
      <c r="C101" s="3">
        <f>+C13</f>
        <v>2018</v>
      </c>
      <c r="D101" s="3">
        <f>+D13</f>
        <v>2019</v>
      </c>
      <c r="E101" s="24"/>
    </row>
    <row r="102" spans="1:5" ht="14.25">
      <c r="A102" s="2" t="s">
        <v>146</v>
      </c>
      <c r="B102" s="2" t="s">
        <v>145</v>
      </c>
      <c r="C102" s="3"/>
      <c r="D102" s="3"/>
      <c r="E102" s="24"/>
    </row>
    <row r="103" spans="1:4" ht="14.25">
      <c r="A103" s="1" t="s">
        <v>26</v>
      </c>
      <c r="B103" s="1" t="s">
        <v>26</v>
      </c>
      <c r="C103" s="6">
        <f>+C5</f>
        <v>3</v>
      </c>
      <c r="D103" s="6">
        <f>+C5</f>
        <v>3</v>
      </c>
    </row>
    <row r="104" spans="1:4" ht="14.25">
      <c r="A104" s="1" t="s">
        <v>24</v>
      </c>
      <c r="B104" s="1" t="s">
        <v>24</v>
      </c>
      <c r="C104" s="12">
        <f>+C53</f>
        <v>140</v>
      </c>
      <c r="D104" s="12">
        <f>+D53</f>
        <v>170</v>
      </c>
    </row>
    <row r="105" spans="1:4" ht="14.25">
      <c r="A105" s="1" t="s">
        <v>143</v>
      </c>
      <c r="B105" s="1" t="s">
        <v>144</v>
      </c>
      <c r="C105" s="12">
        <f>+C103*C104</f>
        <v>420</v>
      </c>
      <c r="D105" s="12">
        <f>+D103*D104</f>
        <v>510</v>
      </c>
    </row>
    <row r="107" spans="1:2" ht="14.25">
      <c r="A107" s="34" t="s">
        <v>148</v>
      </c>
      <c r="B107" s="34" t="s">
        <v>147</v>
      </c>
    </row>
    <row r="108" spans="1:4" ht="14.25">
      <c r="A108" s="7" t="s">
        <v>27</v>
      </c>
      <c r="B108" s="7" t="s">
        <v>27</v>
      </c>
      <c r="C108" s="1">
        <f>+C6</f>
        <v>2.6</v>
      </c>
      <c r="D108" s="1">
        <f>+C6</f>
        <v>2.6</v>
      </c>
    </row>
    <row r="109" spans="1:4" ht="14.25">
      <c r="A109" s="1" t="s">
        <v>24</v>
      </c>
      <c r="B109" s="1" t="s">
        <v>24</v>
      </c>
      <c r="C109" s="12">
        <f>+C104</f>
        <v>140</v>
      </c>
      <c r="D109" s="12">
        <f>+D104</f>
        <v>170</v>
      </c>
    </row>
    <row r="110" spans="1:4" ht="14.25">
      <c r="A110" s="1" t="s">
        <v>29</v>
      </c>
      <c r="B110" s="1" t="s">
        <v>29</v>
      </c>
      <c r="C110" s="12">
        <f>+C24+C23</f>
        <v>150</v>
      </c>
      <c r="D110" s="12">
        <f>+D24+D23</f>
        <v>105</v>
      </c>
    </row>
    <row r="111" spans="1:4" ht="14.25">
      <c r="A111" s="1" t="s">
        <v>143</v>
      </c>
      <c r="B111" s="1" t="s">
        <v>144</v>
      </c>
      <c r="C111" s="12">
        <f>+C108*C109+C110</f>
        <v>514</v>
      </c>
      <c r="D111" s="12">
        <f>+D108*D109+D110</f>
        <v>547</v>
      </c>
    </row>
    <row r="113" spans="1:2" ht="14.25">
      <c r="A113" s="2" t="s">
        <v>149</v>
      </c>
      <c r="B113" s="2" t="s">
        <v>150</v>
      </c>
    </row>
    <row r="114" spans="1:4" ht="14.25">
      <c r="A114" s="1" t="s">
        <v>30</v>
      </c>
      <c r="B114" s="1" t="s">
        <v>151</v>
      </c>
      <c r="C114" s="6">
        <f>+C7</f>
        <v>0.6</v>
      </c>
      <c r="D114" s="6">
        <f>+C7</f>
        <v>0.6</v>
      </c>
    </row>
    <row r="115" spans="1:4" ht="14.25">
      <c r="A115" s="1" t="s">
        <v>50</v>
      </c>
      <c r="B115" s="1" t="s">
        <v>116</v>
      </c>
      <c r="C115" s="12">
        <f>C36+C34+C33</f>
        <v>940</v>
      </c>
      <c r="D115" s="12">
        <f>D36+D34+D33</f>
        <v>985</v>
      </c>
    </row>
    <row r="116" spans="1:4" ht="14.25">
      <c r="A116" s="1" t="s">
        <v>143</v>
      </c>
      <c r="B116" s="1" t="s">
        <v>144</v>
      </c>
      <c r="C116" s="12">
        <f>+C115*C114</f>
        <v>564</v>
      </c>
      <c r="D116" s="12">
        <f>+D115*D114</f>
        <v>591</v>
      </c>
    </row>
    <row r="118" spans="1:2" ht="14.25">
      <c r="A118" s="34" t="s">
        <v>152</v>
      </c>
      <c r="B118" s="34" t="s">
        <v>153</v>
      </c>
    </row>
    <row r="119" spans="1:4" ht="14.25">
      <c r="A119" s="7" t="s">
        <v>36</v>
      </c>
      <c r="B119" s="7" t="s">
        <v>36</v>
      </c>
      <c r="C119" s="9">
        <f>+C8</f>
        <v>3.2</v>
      </c>
      <c r="D119" s="9">
        <f>+C8</f>
        <v>3.2</v>
      </c>
    </row>
    <row r="120" spans="1:4" ht="14.25">
      <c r="A120" s="5" t="s">
        <v>35</v>
      </c>
      <c r="B120" s="5" t="s">
        <v>35</v>
      </c>
      <c r="C120" s="12">
        <f>+C59+(-C54-C52-C51)</f>
        <v>170</v>
      </c>
      <c r="D120" s="12">
        <f>+D59+(-D54-D52-D51)</f>
        <v>175</v>
      </c>
    </row>
    <row r="121" spans="1:4" ht="14.25">
      <c r="A121" s="1" t="s">
        <v>143</v>
      </c>
      <c r="B121" s="1" t="s">
        <v>144</v>
      </c>
      <c r="C121" s="12">
        <f>+C119*C120</f>
        <v>544</v>
      </c>
      <c r="D121" s="12">
        <f>+D119*D120</f>
        <v>560</v>
      </c>
    </row>
    <row r="122" spans="3:4" ht="14.25">
      <c r="C122" s="12"/>
      <c r="D122" s="12"/>
    </row>
    <row r="123" spans="1:4" ht="14.25">
      <c r="A123" s="2" t="s">
        <v>165</v>
      </c>
      <c r="B123" s="2" t="s">
        <v>160</v>
      </c>
      <c r="C123" s="12"/>
      <c r="D123" s="12"/>
    </row>
    <row r="124" spans="1:4" ht="14.25">
      <c r="A124" s="5" t="s">
        <v>45</v>
      </c>
      <c r="B124" s="5" t="s">
        <v>161</v>
      </c>
      <c r="C124" s="12">
        <f>MAX(C$121,C$111,C$116,C$105)</f>
        <v>564</v>
      </c>
      <c r="D124" s="12">
        <f>MAX(D$121,D$111,D$116,D$105)</f>
        <v>591</v>
      </c>
    </row>
    <row r="125" spans="1:4" ht="14.25">
      <c r="A125" s="5" t="s">
        <v>46</v>
      </c>
      <c r="B125" s="5" t="s">
        <v>162</v>
      </c>
      <c r="C125" s="12">
        <f>MIN(C$121,C$111,C$116,C$105)</f>
        <v>420</v>
      </c>
      <c r="D125" s="12">
        <f>MIN(D$121,D$111,D$116,D$105)</f>
        <v>510</v>
      </c>
    </row>
    <row r="126" spans="1:4" ht="14.25">
      <c r="A126" s="5" t="s">
        <v>166</v>
      </c>
      <c r="B126" s="5" t="s">
        <v>163</v>
      </c>
      <c r="C126" s="12">
        <f>AVERAGE(C$121,C$111,C$116,C$105)</f>
        <v>510.5</v>
      </c>
      <c r="D126" s="12">
        <f>AVERAGE(D$121,D$111,D$116,D$105)</f>
        <v>552</v>
      </c>
    </row>
    <row r="127" spans="1:4" ht="14.25">
      <c r="A127" s="5"/>
      <c r="C127" s="12"/>
      <c r="D127" s="12"/>
    </row>
    <row r="128" spans="1:4" ht="14.25">
      <c r="A128" s="5" t="s">
        <v>33</v>
      </c>
      <c r="B128" s="5" t="s">
        <v>154</v>
      </c>
      <c r="C128" s="12">
        <f>+C72+C73</f>
        <v>500</v>
      </c>
      <c r="D128" s="12">
        <f>+D72+D73</f>
        <v>494</v>
      </c>
    </row>
    <row r="129" spans="1:4" ht="14.25">
      <c r="A129" s="5"/>
      <c r="B129" s="5"/>
      <c r="C129" s="12"/>
      <c r="D129" s="12"/>
    </row>
    <row r="130" spans="1:4" ht="14.25">
      <c r="A130" s="19" t="s">
        <v>47</v>
      </c>
      <c r="B130" s="19" t="s">
        <v>155</v>
      </c>
      <c r="C130" s="16"/>
      <c r="D130" s="16"/>
    </row>
    <row r="131" spans="1:4" ht="14.25">
      <c r="A131" s="25" t="s">
        <v>34</v>
      </c>
      <c r="B131" s="25" t="s">
        <v>34</v>
      </c>
      <c r="C131" s="16">
        <f>+C124-C128</f>
        <v>64</v>
      </c>
      <c r="D131" s="16">
        <f>+D124-D128</f>
        <v>97</v>
      </c>
    </row>
    <row r="132" spans="1:4" ht="14.25">
      <c r="A132" s="25" t="s">
        <v>32</v>
      </c>
      <c r="B132" s="25" t="s">
        <v>32</v>
      </c>
      <c r="C132" s="16">
        <f>+C125-C126</f>
        <v>-90.5</v>
      </c>
      <c r="D132" s="16">
        <f>+D125-D126</f>
        <v>-42</v>
      </c>
    </row>
    <row r="133" spans="1:4" ht="14.25">
      <c r="A133" s="25" t="s">
        <v>31</v>
      </c>
      <c r="B133" s="25" t="s">
        <v>164</v>
      </c>
      <c r="C133" s="16">
        <f>+C126-C128</f>
        <v>10.5</v>
      </c>
      <c r="D133" s="16">
        <f>+D126-D128</f>
        <v>58</v>
      </c>
    </row>
  </sheetData>
  <sheetProtection/>
  <mergeCells count="2">
    <mergeCell ref="A11:D11"/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&amp;CPage &amp;P</oddFooter>
  </headerFooter>
  <rowBreaks count="1" manualBreakCount="1"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Carvalho das Neves</dc:creator>
  <cp:keywords/>
  <dc:description/>
  <cp:lastModifiedBy>João Carvalho das Neves</cp:lastModifiedBy>
  <cp:lastPrinted>2020-09-14T15:25:25Z</cp:lastPrinted>
  <dcterms:created xsi:type="dcterms:W3CDTF">2020-02-06T21:26:34Z</dcterms:created>
  <dcterms:modified xsi:type="dcterms:W3CDTF">2020-10-16T09:30:21Z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0x0101006DBCEE50967BDA45BD9115280A2AEE39</vt:lpwstr>
  </property>
</Properties>
</file>